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0 - 2021 meetings/27th January 2021/"/>
    </mc:Choice>
  </mc:AlternateContent>
  <xr:revisionPtr revIDLastSave="5" documentId="8_{474A4EBA-A564-4330-94D7-952364B5D2CF}" xr6:coauthVersionLast="46" xr6:coauthVersionMax="46" xr10:uidLastSave="{9209DADE-BA02-482A-9E29-245DC3FF9412}"/>
  <bookViews>
    <workbookView xWindow="-120" yWindow="-120" windowWidth="20730" windowHeight="11160" xr2:uid="{B59E412C-F6C0-4763-92E1-16A7624EC72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38" i="1" l="1"/>
  <c r="E28" i="1"/>
  <c r="E20" i="1"/>
  <c r="W44" i="1" l="1"/>
  <c r="Y44" i="1"/>
  <c r="Y28" i="1"/>
  <c r="D77" i="1" s="1"/>
  <c r="W28" i="1"/>
  <c r="W38" i="1"/>
  <c r="Y38" i="1"/>
  <c r="M35" i="1"/>
  <c r="M38" i="1" s="1"/>
  <c r="E67" i="1"/>
  <c r="E69" i="1" s="1"/>
  <c r="E54" i="1"/>
  <c r="E56" i="1" s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V44" i="1"/>
  <c r="X43" i="1"/>
  <c r="X44" i="1" s="1"/>
  <c r="S41" i="1"/>
  <c r="T41" i="1" s="1"/>
  <c r="U28" i="1"/>
  <c r="R28" i="1"/>
  <c r="Q28" i="1"/>
  <c r="P28" i="1"/>
  <c r="O28" i="1"/>
  <c r="N28" i="1"/>
  <c r="M28" i="1"/>
  <c r="L28" i="1"/>
  <c r="K28" i="1"/>
  <c r="J28" i="1"/>
  <c r="I28" i="1"/>
  <c r="H28" i="1"/>
  <c r="G28" i="1"/>
  <c r="V27" i="1"/>
  <c r="V26" i="1"/>
  <c r="X26" i="1"/>
  <c r="V25" i="1"/>
  <c r="V24" i="1"/>
  <c r="V23" i="1"/>
  <c r="U38" i="1"/>
  <c r="R38" i="1"/>
  <c r="Q38" i="1"/>
  <c r="P38" i="1"/>
  <c r="O38" i="1"/>
  <c r="N38" i="1"/>
  <c r="L38" i="1"/>
  <c r="K38" i="1"/>
  <c r="J38" i="1"/>
  <c r="H38" i="1"/>
  <c r="G38" i="1"/>
  <c r="V37" i="1"/>
  <c r="V38" i="1" s="1"/>
  <c r="X36" i="1"/>
  <c r="I35" i="1"/>
  <c r="I38" i="1" s="1"/>
  <c r="R20" i="1"/>
  <c r="Q20" i="1"/>
  <c r="P20" i="1"/>
  <c r="O20" i="1"/>
  <c r="N20" i="1"/>
  <c r="K20" i="1"/>
  <c r="J20" i="1"/>
  <c r="H20" i="1"/>
  <c r="G20" i="1"/>
  <c r="M7" i="1"/>
  <c r="M20" i="1" s="1"/>
  <c r="L4" i="1"/>
  <c r="L20" i="1" s="1"/>
  <c r="I4" i="1"/>
  <c r="I20" i="1" s="1"/>
  <c r="F4" i="1"/>
  <c r="X32" i="1" l="1"/>
  <c r="W20" i="1"/>
  <c r="D75" i="1" s="1"/>
  <c r="V28" i="1"/>
  <c r="X37" i="1"/>
  <c r="S28" i="1"/>
  <c r="Y20" i="1"/>
  <c r="D78" i="1" s="1"/>
  <c r="T44" i="1"/>
  <c r="X25" i="1"/>
  <c r="X24" i="1"/>
  <c r="T28" i="1"/>
  <c r="X27" i="1"/>
  <c r="X23" i="1"/>
  <c r="S38" i="1"/>
  <c r="S44" i="1"/>
  <c r="D79" i="1" l="1"/>
  <c r="X28" i="1"/>
  <c r="T38" i="1"/>
  <c r="X35" i="1"/>
  <c r="X38" i="1" s="1"/>
  <c r="S20" i="1"/>
  <c r="U20" i="1"/>
  <c r="V20" i="1"/>
  <c r="T20" i="1" l="1"/>
  <c r="X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H35" authorId="0" shapeId="0" xr:uid="{A04F5BC2-0A71-445C-92F9-D2D9A978F910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Valuation of the Bell Meadow &amp; Allotments</t>
        </r>
      </text>
    </comment>
  </commentList>
</comments>
</file>

<file path=xl/sharedStrings.xml><?xml version="1.0" encoding="utf-8"?>
<sst xmlns="http://schemas.openxmlformats.org/spreadsheetml/2006/main" count="108" uniqueCount="93">
  <si>
    <t>A/c</t>
  </si>
  <si>
    <t>Description</t>
  </si>
  <si>
    <t>Last year Actual</t>
  </si>
  <si>
    <t>Budget 2019/20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</si>
  <si>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</si>
  <si>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</si>
  <si>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</si>
  <si>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</si>
  <si>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</si>
  <si>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</si>
  <si>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</si>
  <si>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</si>
  <si>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</si>
  <si>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</si>
  <si>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</si>
  <si>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</si>
  <si>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</si>
  <si>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>Expected Total</t>
  </si>
  <si>
    <t>Over/Under Spend</t>
  </si>
  <si>
    <t>EXPENSE</t>
  </si>
  <si>
    <t>Administration</t>
  </si>
  <si>
    <t>Staff Costs</t>
  </si>
  <si>
    <t>Audit Costs</t>
  </si>
  <si>
    <t>Election Costs</t>
  </si>
  <si>
    <t>Stationery etc.</t>
  </si>
  <si>
    <t>Insurance</t>
  </si>
  <si>
    <t>Mileage</t>
  </si>
  <si>
    <t>Village Maintenance</t>
  </si>
  <si>
    <t>Allotments</t>
  </si>
  <si>
    <t>Outside Bodies</t>
  </si>
  <si>
    <t>SALC</t>
  </si>
  <si>
    <t>GDPR</t>
  </si>
  <si>
    <t>Donations S137</t>
  </si>
  <si>
    <t>Councillor Costs</t>
  </si>
  <si>
    <t>Training</t>
  </si>
  <si>
    <t>Other</t>
  </si>
  <si>
    <t>Misc</t>
  </si>
  <si>
    <t>FUNDED BY RESERVES &amp; GRANTS</t>
  </si>
  <si>
    <t>CIL</t>
  </si>
  <si>
    <t>Grants</t>
  </si>
  <si>
    <t>Contested Election</t>
  </si>
  <si>
    <t>INCOME</t>
  </si>
  <si>
    <t>Precept</t>
  </si>
  <si>
    <t>Wayleaves</t>
  </si>
  <si>
    <t>Grant</t>
  </si>
  <si>
    <t>Bank Interest</t>
  </si>
  <si>
    <t>INCOME FROM GRANTS</t>
  </si>
  <si>
    <t>Bell Meadow Project</t>
  </si>
  <si>
    <t>Balance</t>
  </si>
  <si>
    <t>S106 Account</t>
  </si>
  <si>
    <t>Monies received 2016/17</t>
  </si>
  <si>
    <t>Expenditure</t>
  </si>
  <si>
    <t xml:space="preserve">Topographical survey </t>
  </si>
  <si>
    <t>Planning Application</t>
  </si>
  <si>
    <t>Ecological Survey</t>
  </si>
  <si>
    <t>Total Expenditure</t>
  </si>
  <si>
    <t>CIL Account</t>
  </si>
  <si>
    <t>Monies received 2019/20</t>
  </si>
  <si>
    <t>Design</t>
  </si>
  <si>
    <t>Bell Meadow Valuation</t>
  </si>
  <si>
    <t>Clerk overtime</t>
  </si>
  <si>
    <t>Budget Remaining</t>
  </si>
  <si>
    <t>Expected Remaining Spend</t>
  </si>
  <si>
    <t>Comment</t>
  </si>
  <si>
    <t>Vire from the  budget for Election</t>
  </si>
  <si>
    <t>SID</t>
  </si>
  <si>
    <t>County Council</t>
  </si>
  <si>
    <t>SID with Heveningham</t>
  </si>
  <si>
    <t>Bus Shelter</t>
  </si>
  <si>
    <t>Bell Meadow &amp; Bus Shelter</t>
  </si>
  <si>
    <t>Bell Meadow</t>
  </si>
  <si>
    <t>Cash Flow Projection</t>
  </si>
  <si>
    <t>Less Grants/Reserves</t>
  </si>
  <si>
    <t>CIL &amp; S106</t>
  </si>
  <si>
    <t>Heveningham Hall &amp; District Council remaining S106</t>
  </si>
  <si>
    <t>Expenses not grant</t>
  </si>
  <si>
    <t>Allow for Zoom Meetings</t>
  </si>
  <si>
    <t>3% increase</t>
  </si>
  <si>
    <t>2020/21</t>
  </si>
  <si>
    <t>2021/22</t>
  </si>
  <si>
    <t>Per h/h</t>
  </si>
  <si>
    <t xml:space="preserve">No Band D </t>
  </si>
  <si>
    <t>Increase in clerks hours</t>
  </si>
  <si>
    <t>Current Balance Nov 2020</t>
  </si>
  <si>
    <t>4 Months Precept</t>
  </si>
  <si>
    <t>Expected Spend to Apr. 2021</t>
  </si>
  <si>
    <t>Balance End 2020/21</t>
  </si>
  <si>
    <t>Receipts 2021/22 (not grants)</t>
  </si>
  <si>
    <t>£10-32 per year = £1-03 per month</t>
  </si>
  <si>
    <t>£676 increase in clerks hours</t>
  </si>
  <si>
    <t>Expected Total 2020/21</t>
  </si>
  <si>
    <t>Proposed Budget 2021/22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</si>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</sst>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&quot;£&quot;#,##0.00"/>
    <numFmt numFmtId="166" formatCode="_-&quot;£&quot;* #,##0_-;\-&quot;£&quot;* #,##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1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0" fillId="3" borderId="1" xfId="0" applyFill="1" applyBorder="1" applyAlignment="1">
      <alignment vertical="top"/>
    </xf>
    <xf numFmtId="164" fontId="0" fillId="4" borderId="1" xfId="1" applyFont="1" applyFill="1" applyBorder="1" applyAlignment="1">
      <alignment vertical="top"/>
    </xf>
    <xf numFmtId="164" fontId="0" fillId="0" borderId="0" xfId="1" applyFont="1" applyAlignment="1">
      <alignment vertical="top"/>
    </xf>
    <xf numFmtId="164" fontId="2" fillId="2" borderId="1" xfId="1" applyFont="1" applyFill="1" applyBorder="1" applyAlignment="1">
      <alignment vertical="top"/>
    </xf>
    <xf numFmtId="164" fontId="2" fillId="4" borderId="1" xfId="1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164" fontId="2" fillId="0" borderId="1" xfId="1" applyFont="1" applyBorder="1" applyAlignment="1">
      <alignment vertical="top"/>
    </xf>
    <xf numFmtId="164" fontId="0" fillId="0" borderId="0" xfId="1" applyFon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1" xfId="0" applyFont="1" applyFill="1" applyBorder="1" applyAlignment="1">
      <alignment vertical="top"/>
    </xf>
    <xf numFmtId="164" fontId="2" fillId="0" borderId="1" xfId="1" applyFont="1" applyFill="1" applyBorder="1" applyAlignment="1">
      <alignment vertical="top"/>
    </xf>
    <xf numFmtId="164" fontId="0" fillId="0" borderId="1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/>
    </xf>
    <xf numFmtId="165" fontId="0" fillId="0" borderId="0" xfId="0" applyNumberFormat="1" applyAlignment="1">
      <alignment vertical="top" wrapText="1"/>
    </xf>
    <xf numFmtId="0" fontId="2" fillId="2" borderId="0" xfId="0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vertical="top"/>
    </xf>
    <xf numFmtId="164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165" fontId="3" fillId="0" borderId="1" xfId="0" applyNumberFormat="1" applyFont="1" applyBorder="1" applyAlignment="1">
      <alignment vertical="top" wrapText="1"/>
    </xf>
    <xf numFmtId="164" fontId="3" fillId="0" borderId="1" xfId="1" applyFont="1" applyBorder="1" applyAlignment="1">
      <alignment vertical="top"/>
    </xf>
    <xf numFmtId="165" fontId="0" fillId="0" borderId="1" xfId="0" applyNumberForma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/>
    </xf>
    <xf numFmtId="164" fontId="2" fillId="2" borderId="3" xfId="1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165" fontId="0" fillId="0" borderId="0" xfId="0" applyNumberFormat="1" applyBorder="1" applyAlignment="1">
      <alignment vertical="top" wrapText="1"/>
    </xf>
    <xf numFmtId="0" fontId="0" fillId="0" borderId="8" xfId="0" applyBorder="1" applyAlignment="1">
      <alignment vertical="top"/>
    </xf>
    <xf numFmtId="0" fontId="2" fillId="0" borderId="10" xfId="0" applyFont="1" applyFill="1" applyBorder="1" applyAlignment="1">
      <alignment vertical="top"/>
    </xf>
    <xf numFmtId="165" fontId="2" fillId="0" borderId="11" xfId="0" applyNumberFormat="1" applyFont="1" applyBorder="1" applyAlignment="1">
      <alignment vertical="top" wrapText="1"/>
    </xf>
    <xf numFmtId="165" fontId="3" fillId="5" borderId="1" xfId="0" applyNumberFormat="1" applyFont="1" applyFill="1" applyBorder="1" applyAlignment="1">
      <alignment vertical="top" wrapText="1"/>
    </xf>
    <xf numFmtId="165" fontId="0" fillId="5" borderId="1" xfId="0" applyNumberFormat="1" applyFill="1" applyBorder="1" applyAlignment="1">
      <alignment vertical="top" wrapText="1"/>
    </xf>
    <xf numFmtId="165" fontId="2" fillId="5" borderId="1" xfId="0" applyNumberFormat="1" applyFont="1" applyFill="1" applyBorder="1" applyAlignment="1">
      <alignment vertical="top" wrapText="1"/>
    </xf>
    <xf numFmtId="165" fontId="3" fillId="6" borderId="1" xfId="0" applyNumberFormat="1" applyFont="1" applyFill="1" applyBorder="1" applyAlignment="1">
      <alignment vertical="top" wrapText="1"/>
    </xf>
    <xf numFmtId="165" fontId="0" fillId="6" borderId="1" xfId="0" applyNumberFormat="1" applyFill="1" applyBorder="1" applyAlignment="1">
      <alignment vertical="top" wrapText="1"/>
    </xf>
    <xf numFmtId="165" fontId="2" fillId="6" borderId="1" xfId="0" applyNumberFormat="1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vertical="top" wrapText="1"/>
    </xf>
    <xf numFmtId="165" fontId="0" fillId="0" borderId="1" xfId="0" applyNumberForma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vertical="top"/>
    </xf>
    <xf numFmtId="164" fontId="0" fillId="0" borderId="9" xfId="1" applyFont="1" applyBorder="1" applyAlignment="1">
      <alignment vertical="top"/>
    </xf>
    <xf numFmtId="0" fontId="0" fillId="0" borderId="10" xfId="0" applyBorder="1" applyAlignment="1">
      <alignment vertical="top"/>
    </xf>
    <xf numFmtId="164" fontId="0" fillId="0" borderId="11" xfId="1" applyFont="1" applyBorder="1" applyAlignment="1">
      <alignment vertical="top"/>
    </xf>
    <xf numFmtId="166" fontId="0" fillId="0" borderId="0" xfId="1" applyNumberFormat="1" applyFont="1" applyBorder="1" applyAlignment="1">
      <alignment vertical="top"/>
    </xf>
    <xf numFmtId="0" fontId="0" fillId="0" borderId="10" xfId="0" applyBorder="1" applyAlignment="1">
      <alignment vertical="top" wrapText="1"/>
    </xf>
    <xf numFmtId="166" fontId="0" fillId="0" borderId="0" xfId="0" applyNumberFormat="1" applyBorder="1" applyAlignment="1">
      <alignment vertical="top"/>
    </xf>
    <xf numFmtId="0" fontId="2" fillId="0" borderId="10" xfId="0" applyFont="1" applyBorder="1" applyAlignment="1">
      <alignment vertical="top"/>
    </xf>
    <xf numFmtId="166" fontId="2" fillId="0" borderId="0" xfId="0" applyNumberFormat="1" applyFont="1" applyBorder="1" applyAlignment="1">
      <alignment vertical="top"/>
    </xf>
    <xf numFmtId="1" fontId="2" fillId="0" borderId="0" xfId="2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6" xfId="1" applyFont="1" applyBorder="1" applyAlignment="1">
      <alignment vertical="top"/>
    </xf>
    <xf numFmtId="164" fontId="0" fillId="0" borderId="5" xfId="1" applyFont="1" applyBorder="1" applyAlignment="1">
      <alignment vertical="top"/>
    </xf>
    <xf numFmtId="164" fontId="0" fillId="0" borderId="13" xfId="1" applyFont="1" applyBorder="1" applyAlignment="1">
      <alignment vertical="top"/>
    </xf>
    <xf numFmtId="164" fontId="0" fillId="0" borderId="2" xfId="1" applyFont="1" applyBorder="1" applyAlignment="1">
      <alignment vertical="top"/>
    </xf>
    <xf numFmtId="165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165" fontId="0" fillId="6" borderId="1" xfId="0" applyNumberFormat="1" applyFont="1" applyFill="1" applyBorder="1" applyAlignment="1">
      <alignment vertical="top" wrapText="1"/>
    </xf>
    <xf numFmtId="2" fontId="0" fillId="0" borderId="0" xfId="0" applyNumberFormat="1" applyAlignment="1">
      <alignment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Heveningham%20Parish%20Council\Accounts\Statement%20of%20accounts%202019%20-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ment of Accounts (ex VAT)"/>
      <sheetName val="Receipt"/>
      <sheetName val="Expenditure"/>
      <sheetName val="VAT"/>
      <sheetName val="Bank rec October"/>
      <sheetName val="Bank Rec April"/>
      <sheetName val="Bank Rec June"/>
      <sheetName val="Bank Rec Aug"/>
      <sheetName val="Bank Rec Sep"/>
      <sheetName val="Bank Rec Oct"/>
      <sheetName val="Bank Rec December"/>
      <sheetName val="Bank rec February"/>
      <sheetName val="Bank rec March 2019"/>
    </sheetNames>
    <sheetDataSet>
      <sheetData sheetId="0"/>
      <sheetData sheetId="1"/>
      <sheetData sheetId="2">
        <row r="31">
          <cell r="G31">
            <v>195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9095-7F17-481F-9FB8-0E921CF3E415}">
  <dimension ref="A1:Z80"/>
  <sheetViews>
    <sheetView tabSelected="1" topLeftCell="C1" zoomScaleNormal="100" workbookViewId="0">
      <pane xSplit="1" ySplit="1" topLeftCell="D40" activePane="bottomRight" state="frozen"/>
      <selection activeCell="C1" sqref="C1"/>
      <selection pane="topRight" activeCell="D1" sqref="D1"/>
      <selection pane="bottomLeft" activeCell="C2" sqref="C2"/>
      <selection pane="bottomRight" activeCell="AC45" sqref="AC45"/>
    </sheetView>
  </sheetViews>
  <sheetFormatPr defaultColWidth="9.140625" defaultRowHeight="15" x14ac:dyDescent="0.25"/>
  <cols>
    <col min="1" max="1" width="0" style="10" hidden="1" customWidth="1"/>
    <col min="2" max="2" width="5.140625" style="8" hidden="1" customWidth="1"/>
    <col min="3" max="3" width="27.5703125" style="10" customWidth="1"/>
    <col min="4" max="4" width="11.85546875" style="10" customWidth="1"/>
    <col min="5" max="5" width="12" style="10" customWidth="1"/>
    <col min="6" max="6" width="1.28515625" style="10" customWidth="1"/>
    <col min="7" max="8" width="10.5703125" style="10" hidden="1" customWidth="1"/>
    <col min="9" max="9" width="10.42578125" style="10" hidden="1" customWidth="1"/>
    <col min="10" max="10" width="9" style="10" hidden="1" customWidth="1"/>
    <col min="11" max="11" width="8" style="10" hidden="1" customWidth="1"/>
    <col min="12" max="13" width="10.5703125" style="10" hidden="1" customWidth="1"/>
    <col min="14" max="17" width="6.140625" style="10" hidden="1" customWidth="1"/>
    <col min="18" max="18" width="0.140625" style="10" customWidth="1"/>
    <col min="19" max="19" width="11.5703125" style="10" bestFit="1" customWidth="1"/>
    <col min="20" max="20" width="12.42578125" style="13" bestFit="1" customWidth="1"/>
    <col min="21" max="21" width="10.5703125" style="13" hidden="1" customWidth="1"/>
    <col min="22" max="22" width="12.7109375" style="13" hidden="1" customWidth="1"/>
    <col min="23" max="23" width="12.5703125" style="27" customWidth="1"/>
    <col min="24" max="24" width="12" style="27" customWidth="1"/>
    <col min="25" max="25" width="12.7109375" style="27" customWidth="1"/>
    <col min="26" max="26" width="32.140625" style="27" customWidth="1"/>
    <col min="27" max="16384" width="9.140625" style="10"/>
  </cols>
  <sheetData>
    <row r="1" spans="1:26" s="5" customFormat="1" ht="47.25" x14ac:dyDescent="0.25">
      <c r="A1" s="1" t="s">
        <v>0</v>
      </c>
      <c r="B1" s="34" t="s">
        <v>0</v>
      </c>
      <c r="C1" s="2" t="s">
        <v>1</v>
      </c>
      <c r="D1" s="3" t="s">
        <v>2</v>
      </c>
      <c r="E1" s="3" t="s">
        <v>3</v>
      </c>
      <c r="F1" s="3"/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3" t="s">
        <v>61</v>
      </c>
      <c r="U1" s="4" t="s">
        <v>17</v>
      </c>
      <c r="V1" s="4" t="s">
        <v>18</v>
      </c>
      <c r="W1" s="50" t="s">
        <v>62</v>
      </c>
      <c r="X1" s="50" t="s">
        <v>90</v>
      </c>
      <c r="Y1" s="53" t="s">
        <v>91</v>
      </c>
      <c r="Z1" s="36" t="s">
        <v>63</v>
      </c>
    </row>
    <row r="2" spans="1:26" s="5" customFormat="1" ht="15.75" x14ac:dyDescent="0.25">
      <c r="A2" s="1"/>
      <c r="C2" s="6" t="s">
        <v>19</v>
      </c>
      <c r="D2" s="7"/>
      <c r="E2" s="7"/>
      <c r="F2" s="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37"/>
      <c r="V2" s="37"/>
      <c r="W2" s="58"/>
      <c r="X2" s="58"/>
      <c r="Y2" s="58"/>
      <c r="Z2" s="36"/>
    </row>
    <row r="3" spans="1:26" x14ac:dyDescent="0.25">
      <c r="A3" s="1"/>
      <c r="C3" s="2" t="s">
        <v>20</v>
      </c>
      <c r="D3" s="9"/>
      <c r="E3" s="9"/>
      <c r="F3" s="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57"/>
      <c r="X3" s="57"/>
      <c r="Y3" s="57"/>
      <c r="Z3" s="38"/>
    </row>
    <row r="4" spans="1:26" x14ac:dyDescent="0.25">
      <c r="A4" s="1"/>
      <c r="B4" s="34">
        <v>1001</v>
      </c>
      <c r="C4" s="11" t="s">
        <v>21</v>
      </c>
      <c r="D4" s="9">
        <v>3026.95</v>
      </c>
      <c r="E4" s="54">
        <v>3044.56</v>
      </c>
      <c r="F4" s="3">
        <f>489.08/46</f>
        <v>10.632173913043477</v>
      </c>
      <c r="G4" s="9"/>
      <c r="H4" s="9"/>
      <c r="I4" s="9">
        <f>128.2+513.65</f>
        <v>641.84999999999991</v>
      </c>
      <c r="J4" s="9"/>
      <c r="K4" s="9"/>
      <c r="L4" s="9">
        <f>883.89-L35</f>
        <v>771.65</v>
      </c>
      <c r="M4" s="9"/>
      <c r="N4" s="9"/>
      <c r="O4" s="9"/>
      <c r="P4" s="9"/>
      <c r="Q4" s="9"/>
      <c r="R4" s="9"/>
      <c r="S4" s="9">
        <v>1585.56</v>
      </c>
      <c r="T4" s="9">
        <v>1459</v>
      </c>
      <c r="U4" s="9"/>
      <c r="V4" s="9"/>
      <c r="W4" s="51">
        <v>1690</v>
      </c>
      <c r="X4" s="51">
        <v>3275.56</v>
      </c>
      <c r="Y4" s="54">
        <v>3520</v>
      </c>
      <c r="Z4" s="38" t="s">
        <v>82</v>
      </c>
    </row>
    <row r="5" spans="1:26" x14ac:dyDescent="0.25">
      <c r="A5" s="1"/>
      <c r="B5" s="34">
        <v>1002</v>
      </c>
      <c r="C5" s="11" t="s">
        <v>22</v>
      </c>
      <c r="D5" s="9">
        <v>50</v>
      </c>
      <c r="E5" s="54">
        <v>60</v>
      </c>
      <c r="F5" s="3"/>
      <c r="G5" s="9"/>
      <c r="H5" s="9"/>
      <c r="I5" s="9"/>
      <c r="J5" s="9"/>
      <c r="K5" s="9"/>
      <c r="L5" s="9"/>
      <c r="M5" s="9">
        <v>50</v>
      </c>
      <c r="N5" s="9"/>
      <c r="O5" s="9"/>
      <c r="P5" s="9"/>
      <c r="Q5" s="9"/>
      <c r="R5" s="9"/>
      <c r="S5" s="9">
        <v>89.9</v>
      </c>
      <c r="T5" s="9">
        <v>-30</v>
      </c>
      <c r="U5" s="9"/>
      <c r="V5" s="9"/>
      <c r="W5" s="51">
        <v>0</v>
      </c>
      <c r="X5" s="51">
        <v>89.9</v>
      </c>
      <c r="Y5" s="54">
        <v>90</v>
      </c>
      <c r="Z5" s="38"/>
    </row>
    <row r="6" spans="1:26" x14ac:dyDescent="0.25">
      <c r="A6" s="1"/>
      <c r="B6" s="34"/>
      <c r="C6" s="11" t="s">
        <v>23</v>
      </c>
      <c r="D6" s="9">
        <v>54.4</v>
      </c>
      <c r="E6" s="54">
        <v>0</v>
      </c>
      <c r="F6" s="3"/>
      <c r="G6" s="9"/>
      <c r="H6" s="9"/>
      <c r="I6" s="9"/>
      <c r="J6" s="9"/>
      <c r="K6" s="9"/>
      <c r="L6" s="9">
        <v>54.4</v>
      </c>
      <c r="M6" s="9"/>
      <c r="N6" s="9"/>
      <c r="O6" s="9"/>
      <c r="P6" s="9"/>
      <c r="Q6" s="9"/>
      <c r="R6" s="9"/>
      <c r="S6" s="9">
        <v>0</v>
      </c>
      <c r="T6" s="9">
        <v>0</v>
      </c>
      <c r="U6" s="9"/>
      <c r="V6" s="9"/>
      <c r="W6" s="51">
        <v>0</v>
      </c>
      <c r="X6" s="51">
        <v>0</v>
      </c>
      <c r="Y6" s="54">
        <v>0</v>
      </c>
      <c r="Z6" s="38"/>
    </row>
    <row r="7" spans="1:26" x14ac:dyDescent="0.25">
      <c r="A7" s="1"/>
      <c r="B7" s="34">
        <v>1003</v>
      </c>
      <c r="C7" s="11" t="s">
        <v>24</v>
      </c>
      <c r="D7" s="9">
        <v>294.68</v>
      </c>
      <c r="E7" s="54">
        <v>300</v>
      </c>
      <c r="F7" s="3"/>
      <c r="G7" s="9"/>
      <c r="H7" s="9"/>
      <c r="I7" s="9"/>
      <c r="J7" s="9">
        <v>122.88</v>
      </c>
      <c r="K7" s="9"/>
      <c r="L7" s="9"/>
      <c r="M7" s="9">
        <f>72.64+18</f>
        <v>90.64</v>
      </c>
      <c r="N7" s="9"/>
      <c r="O7" s="9"/>
      <c r="P7" s="9"/>
      <c r="Q7" s="9"/>
      <c r="R7" s="9"/>
      <c r="S7" s="9">
        <v>264.42</v>
      </c>
      <c r="T7" s="9">
        <v>36</v>
      </c>
      <c r="U7" s="9"/>
      <c r="V7" s="9"/>
      <c r="W7" s="51">
        <v>50</v>
      </c>
      <c r="X7" s="51">
        <v>314.42</v>
      </c>
      <c r="Y7" s="54">
        <v>350</v>
      </c>
      <c r="Z7" s="38" t="s">
        <v>76</v>
      </c>
    </row>
    <row r="8" spans="1:26" x14ac:dyDescent="0.25">
      <c r="A8" s="1"/>
      <c r="B8" s="34">
        <v>1004</v>
      </c>
      <c r="C8" s="11" t="s">
        <v>25</v>
      </c>
      <c r="D8" s="9">
        <v>217.38</v>
      </c>
      <c r="E8" s="54">
        <v>225</v>
      </c>
      <c r="F8" s="3"/>
      <c r="G8" s="9"/>
      <c r="H8" s="9">
        <v>217.38</v>
      </c>
      <c r="I8" s="9"/>
      <c r="J8" s="9"/>
      <c r="K8" s="9"/>
      <c r="L8" s="9"/>
      <c r="M8" s="9"/>
      <c r="N8" s="9"/>
      <c r="O8" s="9"/>
      <c r="P8" s="9"/>
      <c r="Q8" s="9"/>
      <c r="R8" s="9"/>
      <c r="S8" s="9">
        <v>190.4</v>
      </c>
      <c r="T8" s="9">
        <v>35</v>
      </c>
      <c r="U8" s="9"/>
      <c r="V8" s="9"/>
      <c r="W8" s="51">
        <v>0</v>
      </c>
      <c r="X8" s="51">
        <v>190.4</v>
      </c>
      <c r="Y8" s="54">
        <v>225</v>
      </c>
      <c r="Z8" s="38"/>
    </row>
    <row r="9" spans="1:26" x14ac:dyDescent="0.25">
      <c r="A9" s="1"/>
      <c r="B9" s="34">
        <v>1005</v>
      </c>
      <c r="C9" s="11" t="s">
        <v>26</v>
      </c>
      <c r="D9" s="9">
        <v>9.4499999999999993</v>
      </c>
      <c r="E9" s="54">
        <v>0</v>
      </c>
      <c r="F9" s="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>
        <v>16.45</v>
      </c>
      <c r="T9" s="9">
        <v>-16</v>
      </c>
      <c r="U9" s="9"/>
      <c r="V9" s="9"/>
      <c r="W9" s="51">
        <v>0</v>
      </c>
      <c r="X9" s="51">
        <v>16.45</v>
      </c>
      <c r="Y9" s="54">
        <v>20</v>
      </c>
      <c r="Z9" s="38"/>
    </row>
    <row r="10" spans="1:26" x14ac:dyDescent="0.25">
      <c r="A10" s="1"/>
      <c r="B10" s="34">
        <v>1006</v>
      </c>
      <c r="C10" s="11" t="s">
        <v>27</v>
      </c>
      <c r="D10" s="9">
        <v>34.35</v>
      </c>
      <c r="E10" s="54">
        <v>100</v>
      </c>
      <c r="F10" s="3"/>
      <c r="G10" s="9">
        <v>34.35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>
        <v>877.79</v>
      </c>
      <c r="T10" s="9">
        <v>-778</v>
      </c>
      <c r="U10" s="9"/>
      <c r="V10" s="9"/>
      <c r="W10" s="51">
        <v>0</v>
      </c>
      <c r="X10" s="51">
        <v>877.79</v>
      </c>
      <c r="Y10" s="54">
        <v>100</v>
      </c>
      <c r="Z10" s="38"/>
    </row>
    <row r="11" spans="1:26" x14ac:dyDescent="0.25">
      <c r="A11" s="1"/>
      <c r="B11" s="34">
        <v>1007</v>
      </c>
      <c r="C11" s="11" t="s">
        <v>28</v>
      </c>
      <c r="D11" s="9">
        <v>57</v>
      </c>
      <c r="E11" s="54">
        <v>0</v>
      </c>
      <c r="F11" s="3"/>
      <c r="G11" s="9"/>
      <c r="H11" s="9">
        <v>57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0</v>
      </c>
      <c r="T11" s="9">
        <v>0</v>
      </c>
      <c r="U11" s="9"/>
      <c r="V11" s="9"/>
      <c r="W11" s="51"/>
      <c r="X11" s="51"/>
      <c r="Y11" s="54"/>
      <c r="Z11" s="38"/>
    </row>
    <row r="12" spans="1:26" x14ac:dyDescent="0.25">
      <c r="A12" s="1"/>
      <c r="C12" s="2" t="s">
        <v>29</v>
      </c>
      <c r="D12" s="9"/>
      <c r="E12" s="54"/>
      <c r="F12" s="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51"/>
      <c r="X12" s="51"/>
      <c r="Y12" s="54"/>
      <c r="Z12" s="38"/>
    </row>
    <row r="13" spans="1:26" x14ac:dyDescent="0.25">
      <c r="A13" s="1"/>
      <c r="B13" s="34">
        <v>2002</v>
      </c>
      <c r="C13" s="11" t="s">
        <v>30</v>
      </c>
      <c r="D13" s="9">
        <v>134.76</v>
      </c>
      <c r="E13" s="54">
        <v>140</v>
      </c>
      <c r="F13" s="3"/>
      <c r="G13" s="9">
        <v>134.96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v>139.13999999999999</v>
      </c>
      <c r="T13" s="9">
        <v>1</v>
      </c>
      <c r="U13" s="9"/>
      <c r="V13" s="9"/>
      <c r="W13" s="51">
        <v>0</v>
      </c>
      <c r="X13" s="51">
        <v>139.13999999999999</v>
      </c>
      <c r="Y13" s="54">
        <v>144</v>
      </c>
      <c r="Z13" s="38" t="s">
        <v>77</v>
      </c>
    </row>
    <row r="14" spans="1:26" x14ac:dyDescent="0.25">
      <c r="A14" s="1"/>
      <c r="B14" s="34"/>
      <c r="C14" s="11" t="s">
        <v>31</v>
      </c>
      <c r="D14" s="9">
        <v>35</v>
      </c>
      <c r="E14" s="54">
        <v>35</v>
      </c>
      <c r="F14" s="3"/>
      <c r="G14" s="9"/>
      <c r="H14" s="17"/>
      <c r="I14" s="9"/>
      <c r="J14" s="9"/>
      <c r="K14" s="9">
        <v>35</v>
      </c>
      <c r="L14" s="9"/>
      <c r="M14" s="9"/>
      <c r="N14" s="9"/>
      <c r="O14" s="9"/>
      <c r="P14" s="9"/>
      <c r="Q14" s="9"/>
      <c r="R14" s="9"/>
      <c r="S14" s="9">
        <v>35</v>
      </c>
      <c r="T14" s="9">
        <v>0</v>
      </c>
      <c r="U14" s="9"/>
      <c r="V14" s="9"/>
      <c r="W14" s="51">
        <v>0</v>
      </c>
      <c r="X14" s="51">
        <v>35</v>
      </c>
      <c r="Y14" s="54">
        <v>35</v>
      </c>
      <c r="Z14" s="38"/>
    </row>
    <row r="15" spans="1:26" x14ac:dyDescent="0.25">
      <c r="A15" s="1"/>
      <c r="B15" s="34">
        <v>2003</v>
      </c>
      <c r="C15" s="11" t="s">
        <v>32</v>
      </c>
      <c r="D15" s="9">
        <v>0</v>
      </c>
      <c r="E15" s="54">
        <v>0</v>
      </c>
      <c r="F15" s="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v>100</v>
      </c>
      <c r="T15" s="9">
        <v>-100</v>
      </c>
      <c r="U15" s="9"/>
      <c r="V15" s="9"/>
      <c r="W15" s="51">
        <v>100</v>
      </c>
      <c r="X15" s="51">
        <v>100</v>
      </c>
      <c r="Y15" s="54">
        <v>0</v>
      </c>
      <c r="Z15" s="38"/>
    </row>
    <row r="16" spans="1:26" x14ac:dyDescent="0.25">
      <c r="A16" s="1"/>
      <c r="B16" s="10"/>
      <c r="C16" s="2" t="s">
        <v>33</v>
      </c>
      <c r="D16" s="9"/>
      <c r="E16" s="54"/>
      <c r="F16" s="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51"/>
      <c r="X16" s="51"/>
      <c r="Y16" s="54"/>
      <c r="Z16" s="38"/>
    </row>
    <row r="17" spans="1:26" x14ac:dyDescent="0.25">
      <c r="A17" s="1"/>
      <c r="B17" s="34">
        <v>3001</v>
      </c>
      <c r="C17" s="11" t="s">
        <v>34</v>
      </c>
      <c r="D17" s="9">
        <v>34.4</v>
      </c>
      <c r="E17" s="54">
        <v>240</v>
      </c>
      <c r="F17" s="3"/>
      <c r="G17" s="9"/>
      <c r="H17" s="9"/>
      <c r="I17" s="9"/>
      <c r="J17" s="9"/>
      <c r="K17" s="9"/>
      <c r="L17" s="9">
        <v>34.4</v>
      </c>
      <c r="M17" s="9"/>
      <c r="N17" s="9"/>
      <c r="O17" s="9"/>
      <c r="P17" s="9"/>
      <c r="Q17" s="9"/>
      <c r="R17" s="9"/>
      <c r="S17" s="9">
        <v>0</v>
      </c>
      <c r="T17" s="9">
        <v>240</v>
      </c>
      <c r="U17" s="9"/>
      <c r="V17" s="9"/>
      <c r="W17" s="51">
        <v>70</v>
      </c>
      <c r="X17" s="51">
        <v>70</v>
      </c>
      <c r="Y17" s="54">
        <v>240</v>
      </c>
      <c r="Z17" s="38"/>
    </row>
    <row r="18" spans="1:26" x14ac:dyDescent="0.25">
      <c r="A18" s="1"/>
      <c r="B18" s="10"/>
      <c r="C18" s="2" t="s">
        <v>35</v>
      </c>
      <c r="D18" s="24"/>
      <c r="E18" s="54"/>
      <c r="F18" s="2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9"/>
      <c r="V18" s="9"/>
      <c r="W18" s="51"/>
      <c r="X18" s="51"/>
      <c r="Y18" s="54"/>
      <c r="Z18" s="38"/>
    </row>
    <row r="19" spans="1:26" x14ac:dyDescent="0.25">
      <c r="A19" s="1"/>
      <c r="B19" s="34">
        <v>4001</v>
      </c>
      <c r="C19" s="11" t="s">
        <v>36</v>
      </c>
      <c r="D19" s="9">
        <v>83.32</v>
      </c>
      <c r="E19" s="54">
        <v>200</v>
      </c>
      <c r="F19" s="3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200</v>
      </c>
      <c r="U19" s="9"/>
      <c r="V19" s="9"/>
      <c r="W19" s="51"/>
      <c r="X19" s="51">
        <v>0</v>
      </c>
      <c r="Y19" s="54">
        <v>200</v>
      </c>
      <c r="Z19" s="38"/>
    </row>
    <row r="20" spans="1:26" s="16" customFormat="1" x14ac:dyDescent="0.25">
      <c r="A20" s="1"/>
      <c r="B20" s="34"/>
      <c r="C20" s="1" t="s">
        <v>16</v>
      </c>
      <c r="D20" s="14">
        <v>3854.74</v>
      </c>
      <c r="E20" s="15">
        <f>SUM(E4:E19)</f>
        <v>4344.5599999999995</v>
      </c>
      <c r="F20" s="3"/>
      <c r="G20" s="14">
        <f t="shared" ref="G20:X20" si="0">SUM(G4:G19)</f>
        <v>169.31</v>
      </c>
      <c r="H20" s="14">
        <f t="shared" si="0"/>
        <v>274.38</v>
      </c>
      <c r="I20" s="14">
        <f>SUM(I4:I19)</f>
        <v>641.84999999999991</v>
      </c>
      <c r="J20" s="14">
        <f t="shared" si="0"/>
        <v>122.88</v>
      </c>
      <c r="K20" s="14">
        <f t="shared" si="0"/>
        <v>35</v>
      </c>
      <c r="L20" s="14">
        <f t="shared" si="0"/>
        <v>860.44999999999993</v>
      </c>
      <c r="M20" s="14">
        <f t="shared" si="0"/>
        <v>140.63999999999999</v>
      </c>
      <c r="N20" s="14">
        <f t="shared" si="0"/>
        <v>0</v>
      </c>
      <c r="O20" s="14">
        <f t="shared" si="0"/>
        <v>0</v>
      </c>
      <c r="P20" s="14">
        <f t="shared" si="0"/>
        <v>0</v>
      </c>
      <c r="Q20" s="14">
        <f t="shared" si="0"/>
        <v>0</v>
      </c>
      <c r="R20" s="14">
        <f t="shared" si="0"/>
        <v>0</v>
      </c>
      <c r="S20" s="14">
        <f t="shared" si="0"/>
        <v>3298.66</v>
      </c>
      <c r="T20" s="14">
        <f t="shared" si="0"/>
        <v>1047</v>
      </c>
      <c r="U20" s="14">
        <f t="shared" si="0"/>
        <v>0</v>
      </c>
      <c r="V20" s="14">
        <f t="shared" si="0"/>
        <v>0</v>
      </c>
      <c r="W20" s="52">
        <f t="shared" si="0"/>
        <v>1910</v>
      </c>
      <c r="X20" s="52">
        <f t="shared" si="0"/>
        <v>5108.6600000000008</v>
      </c>
      <c r="Y20" s="55">
        <f>SUM(Y4:Y19)</f>
        <v>4924</v>
      </c>
      <c r="Z20" s="39"/>
    </row>
    <row r="21" spans="1:26" s="26" customFormat="1" x14ac:dyDescent="0.25">
      <c r="A21" s="22"/>
      <c r="B21" s="35"/>
      <c r="C21" s="22"/>
      <c r="D21" s="23"/>
      <c r="E21" s="24"/>
      <c r="F21" s="25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40"/>
      <c r="X21" s="57"/>
      <c r="Y21" s="40"/>
      <c r="Z21" s="40"/>
    </row>
    <row r="22" spans="1:26" x14ac:dyDescent="0.25">
      <c r="A22" s="1"/>
      <c r="B22" s="10"/>
      <c r="C22" s="6" t="s">
        <v>41</v>
      </c>
      <c r="D22" s="9"/>
      <c r="E22" s="24"/>
      <c r="F22" s="25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9"/>
      <c r="U22" s="9"/>
      <c r="V22" s="9"/>
      <c r="W22" s="57"/>
      <c r="X22" s="57"/>
      <c r="Y22" s="57"/>
      <c r="Z22" s="38"/>
    </row>
    <row r="23" spans="1:26" x14ac:dyDescent="0.25">
      <c r="A23" s="1"/>
      <c r="B23" s="34">
        <v>9001</v>
      </c>
      <c r="C23" s="11" t="s">
        <v>42</v>
      </c>
      <c r="D23" s="9">
        <v>4400</v>
      </c>
      <c r="E23" s="55">
        <v>4437.63</v>
      </c>
      <c r="F23" s="3"/>
      <c r="G23" s="9">
        <v>2175</v>
      </c>
      <c r="H23" s="9"/>
      <c r="I23" s="9"/>
      <c r="J23" s="9"/>
      <c r="K23" s="9"/>
      <c r="L23" s="9">
        <v>2175</v>
      </c>
      <c r="M23" s="9"/>
      <c r="N23" s="9"/>
      <c r="O23" s="9"/>
      <c r="P23" s="9"/>
      <c r="Q23" s="9"/>
      <c r="R23" s="9"/>
      <c r="S23" s="9">
        <v>4437.63</v>
      </c>
      <c r="T23" s="9"/>
      <c r="U23" s="9">
        <v>3000</v>
      </c>
      <c r="V23" s="9">
        <f>E23-U23</f>
        <v>1437.63</v>
      </c>
      <c r="W23" s="51">
        <v>0</v>
      </c>
      <c r="X23" s="51">
        <f t="shared" ref="X23:X27" si="1">S23+W23</f>
        <v>4437.63</v>
      </c>
      <c r="Y23" s="78"/>
      <c r="Z23" s="38"/>
    </row>
    <row r="24" spans="1:26" x14ac:dyDescent="0.25">
      <c r="A24" s="1"/>
      <c r="B24" s="34">
        <v>9002</v>
      </c>
      <c r="C24" s="11" t="s">
        <v>43</v>
      </c>
      <c r="D24" s="9">
        <v>33</v>
      </c>
      <c r="E24" s="54">
        <v>33.18</v>
      </c>
      <c r="F24" s="3"/>
      <c r="G24" s="9"/>
      <c r="H24" s="9"/>
      <c r="I24" s="9">
        <v>33.18</v>
      </c>
      <c r="J24" s="9"/>
      <c r="K24" s="9"/>
      <c r="L24" s="9"/>
      <c r="M24" s="9"/>
      <c r="N24" s="9"/>
      <c r="O24" s="9"/>
      <c r="P24" s="17"/>
      <c r="Q24" s="9"/>
      <c r="R24" s="9"/>
      <c r="S24" s="9">
        <v>18.59</v>
      </c>
      <c r="T24" s="9">
        <v>15</v>
      </c>
      <c r="U24" s="9">
        <v>19.11</v>
      </c>
      <c r="V24" s="9">
        <f>E24-U24</f>
        <v>14.07</v>
      </c>
      <c r="W24" s="51">
        <v>15</v>
      </c>
      <c r="X24" s="51">
        <f t="shared" si="1"/>
        <v>33.590000000000003</v>
      </c>
      <c r="Y24" s="54">
        <v>33</v>
      </c>
      <c r="Z24" s="38"/>
    </row>
    <row r="25" spans="1:26" x14ac:dyDescent="0.25">
      <c r="A25" s="1"/>
      <c r="B25" s="34">
        <v>9003</v>
      </c>
      <c r="C25" s="11" t="s">
        <v>44</v>
      </c>
      <c r="D25" s="9"/>
      <c r="E25" s="54">
        <v>0</v>
      </c>
      <c r="F25" s="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>
        <v>-4223.57</v>
      </c>
      <c r="U25" s="9">
        <v>0</v>
      </c>
      <c r="V25" s="9">
        <f>E25-U25</f>
        <v>0</v>
      </c>
      <c r="W25" s="51">
        <v>0</v>
      </c>
      <c r="X25" s="51">
        <f t="shared" si="1"/>
        <v>0</v>
      </c>
      <c r="Y25" s="54"/>
      <c r="Z25" s="38"/>
    </row>
    <row r="26" spans="1:26" x14ac:dyDescent="0.25">
      <c r="A26" s="1"/>
      <c r="B26" s="34">
        <v>9005</v>
      </c>
      <c r="C26" s="11" t="s">
        <v>28</v>
      </c>
      <c r="D26" s="9">
        <v>5</v>
      </c>
      <c r="E26" s="54">
        <v>60</v>
      </c>
      <c r="F26" s="3"/>
      <c r="G26" s="9"/>
      <c r="H26" s="9"/>
      <c r="I26" s="9"/>
      <c r="J26" s="9"/>
      <c r="K26" s="9"/>
      <c r="L26" s="9"/>
      <c r="M26" s="9">
        <v>50</v>
      </c>
      <c r="N26" s="9"/>
      <c r="O26" s="9"/>
      <c r="P26" s="9"/>
      <c r="Q26" s="9"/>
      <c r="R26" s="9"/>
      <c r="S26" s="9">
        <v>65</v>
      </c>
      <c r="T26" s="9">
        <v>-5</v>
      </c>
      <c r="U26" s="9">
        <v>60</v>
      </c>
      <c r="V26" s="9">
        <f>E26-U26</f>
        <v>0</v>
      </c>
      <c r="W26" s="51">
        <v>0</v>
      </c>
      <c r="X26" s="51">
        <f t="shared" si="1"/>
        <v>65</v>
      </c>
      <c r="Y26" s="54">
        <v>60</v>
      </c>
      <c r="Z26" s="38"/>
    </row>
    <row r="27" spans="1:26" x14ac:dyDescent="0.25">
      <c r="A27" s="1"/>
      <c r="B27" s="34">
        <v>9004</v>
      </c>
      <c r="C27" s="11" t="s">
        <v>45</v>
      </c>
      <c r="D27" s="9">
        <v>0</v>
      </c>
      <c r="E27" s="54">
        <v>0</v>
      </c>
      <c r="F27" s="3"/>
      <c r="G27" s="9"/>
      <c r="H27" s="9"/>
      <c r="I27" s="9"/>
      <c r="J27" s="9"/>
      <c r="K27" s="9"/>
      <c r="L27" s="9"/>
      <c r="M27" s="9"/>
      <c r="N27" s="9"/>
      <c r="O27" s="17"/>
      <c r="P27" s="17"/>
      <c r="Q27" s="9"/>
      <c r="R27" s="9"/>
      <c r="S27" s="9">
        <v>0</v>
      </c>
      <c r="T27" s="9">
        <v>0</v>
      </c>
      <c r="U27" s="9">
        <v>0.5</v>
      </c>
      <c r="V27" s="9">
        <f>E27-U27</f>
        <v>-0.5</v>
      </c>
      <c r="W27" s="51">
        <v>0</v>
      </c>
      <c r="X27" s="51">
        <f t="shared" si="1"/>
        <v>0</v>
      </c>
      <c r="Y27" s="54"/>
      <c r="Z27" s="38"/>
    </row>
    <row r="28" spans="1:26" s="16" customFormat="1" x14ac:dyDescent="0.25">
      <c r="A28" s="30"/>
      <c r="B28" s="41"/>
      <c r="C28" s="1" t="s">
        <v>16</v>
      </c>
      <c r="D28" s="14">
        <v>4687.3</v>
      </c>
      <c r="E28" s="15">
        <f>SUM(E23:E27)</f>
        <v>4530.8100000000004</v>
      </c>
      <c r="F28" s="3"/>
      <c r="G28" s="14">
        <f t="shared" ref="G28:N28" si="2">SUM(G23:G27)</f>
        <v>2175</v>
      </c>
      <c r="H28" s="14">
        <f t="shared" si="2"/>
        <v>0</v>
      </c>
      <c r="I28" s="14">
        <f t="shared" si="2"/>
        <v>33.18</v>
      </c>
      <c r="J28" s="14">
        <f t="shared" si="2"/>
        <v>0</v>
      </c>
      <c r="K28" s="14">
        <f t="shared" si="2"/>
        <v>0</v>
      </c>
      <c r="L28" s="14">
        <f t="shared" si="2"/>
        <v>2175</v>
      </c>
      <c r="M28" s="14">
        <f t="shared" si="2"/>
        <v>50</v>
      </c>
      <c r="N28" s="14">
        <f t="shared" si="2"/>
        <v>0</v>
      </c>
      <c r="O28" s="14">
        <f>SUM(O23:O25)</f>
        <v>0</v>
      </c>
      <c r="P28" s="14">
        <f>SUM(P23:P25)</f>
        <v>0</v>
      </c>
      <c r="Q28" s="14">
        <f t="shared" ref="Q28:V28" si="3">SUM(Q23:Q27)</f>
        <v>0</v>
      </c>
      <c r="R28" s="14">
        <f t="shared" si="3"/>
        <v>0</v>
      </c>
      <c r="S28" s="14">
        <f t="shared" si="3"/>
        <v>4521.22</v>
      </c>
      <c r="T28" s="14">
        <f t="shared" si="3"/>
        <v>-4213.57</v>
      </c>
      <c r="U28" s="14">
        <f t="shared" si="3"/>
        <v>3079.61</v>
      </c>
      <c r="V28" s="14">
        <f t="shared" si="3"/>
        <v>1451.2</v>
      </c>
      <c r="W28" s="52">
        <f>SUM(W23:W27)</f>
        <v>15</v>
      </c>
      <c r="X28" s="52">
        <f>SUM(X23:X27)</f>
        <v>4536.22</v>
      </c>
      <c r="Y28" s="55">
        <f>SUM(Y23:Y27)</f>
        <v>93</v>
      </c>
      <c r="Z28" s="39"/>
    </row>
    <row r="29" spans="1:26" s="44" customFormat="1" x14ac:dyDescent="0.25">
      <c r="B29" s="45"/>
      <c r="E29" s="20"/>
      <c r="T29" s="20"/>
      <c r="U29" s="20"/>
      <c r="V29" s="20"/>
      <c r="W29" s="46"/>
      <c r="X29" s="46"/>
      <c r="Y29" s="46"/>
      <c r="Z29" s="46"/>
    </row>
    <row r="30" spans="1:26" s="44" customFormat="1" x14ac:dyDescent="0.25">
      <c r="B30" s="45"/>
      <c r="E30" s="20"/>
      <c r="T30" s="20"/>
      <c r="U30" s="20"/>
      <c r="V30" s="20"/>
      <c r="W30" s="46"/>
      <c r="X30" s="46"/>
      <c r="Y30" s="46"/>
      <c r="Z30" s="46"/>
    </row>
    <row r="31" spans="1:26" x14ac:dyDescent="0.25">
      <c r="A31" s="43"/>
      <c r="B31" s="10"/>
      <c r="C31" s="6" t="s">
        <v>37</v>
      </c>
      <c r="D31" s="9"/>
      <c r="E31" s="12"/>
      <c r="F31" s="3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73"/>
      <c r="T31" s="74"/>
      <c r="U31" s="74"/>
      <c r="V31" s="74"/>
      <c r="W31" s="74"/>
      <c r="X31" s="74"/>
      <c r="Y31" s="74"/>
      <c r="Z31" s="75"/>
    </row>
    <row r="32" spans="1:26" x14ac:dyDescent="0.25">
      <c r="A32" s="1"/>
      <c r="B32" s="34"/>
      <c r="C32" s="11" t="s">
        <v>70</v>
      </c>
      <c r="D32" s="9">
        <v>0</v>
      </c>
      <c r="E32" s="54">
        <v>7500</v>
      </c>
      <c r="F32" s="3"/>
      <c r="G32" s="9"/>
      <c r="H32" s="9"/>
      <c r="I32" s="9"/>
      <c r="J32" s="17"/>
      <c r="K32" s="9"/>
      <c r="L32" s="9"/>
      <c r="M32" s="9">
        <v>776.83</v>
      </c>
      <c r="N32" s="9"/>
      <c r="O32" s="9"/>
      <c r="P32" s="9"/>
      <c r="Q32" s="9"/>
      <c r="R32" s="9"/>
      <c r="S32" s="9"/>
      <c r="T32" s="9"/>
      <c r="U32" s="9"/>
      <c r="V32" s="9"/>
      <c r="W32" s="51">
        <v>301.24</v>
      </c>
      <c r="X32" s="51">
        <f>S32+W32</f>
        <v>301.24</v>
      </c>
      <c r="Y32" s="54">
        <v>7500</v>
      </c>
      <c r="Z32" s="38" t="s">
        <v>64</v>
      </c>
    </row>
    <row r="33" spans="1:26" x14ac:dyDescent="0.25">
      <c r="A33" s="1"/>
      <c r="B33" s="34"/>
      <c r="C33" s="11" t="s">
        <v>65</v>
      </c>
      <c r="D33" s="9"/>
      <c r="E33" s="54">
        <v>1500</v>
      </c>
      <c r="F33" s="3"/>
      <c r="G33" s="9"/>
      <c r="H33" s="9"/>
      <c r="I33" s="9"/>
      <c r="J33" s="17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51">
        <v>0</v>
      </c>
      <c r="X33" s="51">
        <v>0</v>
      </c>
      <c r="Y33" s="54">
        <v>1500</v>
      </c>
      <c r="Z33" s="38" t="s">
        <v>67</v>
      </c>
    </row>
    <row r="34" spans="1:26" x14ac:dyDescent="0.25">
      <c r="A34" s="1"/>
      <c r="B34" s="34"/>
      <c r="C34" s="11" t="s">
        <v>68</v>
      </c>
      <c r="D34" s="9"/>
      <c r="E34" s="54">
        <v>2500</v>
      </c>
      <c r="F34" s="3"/>
      <c r="G34" s="9"/>
      <c r="H34" s="9"/>
      <c r="I34" s="9"/>
      <c r="J34" s="17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51"/>
      <c r="X34" s="51"/>
      <c r="Y34" s="54">
        <v>2500</v>
      </c>
      <c r="Z34" s="38" t="s">
        <v>68</v>
      </c>
    </row>
    <row r="35" spans="1:26" x14ac:dyDescent="0.25">
      <c r="A35" s="1"/>
      <c r="B35" s="34"/>
      <c r="C35" s="11" t="s">
        <v>38</v>
      </c>
      <c r="D35" s="9">
        <v>6031</v>
      </c>
      <c r="E35" s="54">
        <v>10000</v>
      </c>
      <c r="F35" s="3"/>
      <c r="G35" s="9"/>
      <c r="H35" s="9">
        <v>120</v>
      </c>
      <c r="I35" s="9">
        <f>547.5</f>
        <v>547.5</v>
      </c>
      <c r="J35" s="9">
        <v>650</v>
      </c>
      <c r="K35" s="9"/>
      <c r="L35" s="9">
        <v>112.24</v>
      </c>
      <c r="M35" s="9">
        <f>[1]Expenditure!G31</f>
        <v>195</v>
      </c>
      <c r="N35" s="9"/>
      <c r="O35" s="9"/>
      <c r="P35" s="9"/>
      <c r="Q35" s="9"/>
      <c r="R35" s="9"/>
      <c r="S35" s="9">
        <v>10270.44</v>
      </c>
      <c r="T35" s="9">
        <v>-270.44</v>
      </c>
      <c r="U35" s="9"/>
      <c r="V35" s="9"/>
      <c r="W35" s="51"/>
      <c r="X35" s="51">
        <f>S35+W35</f>
        <v>10270.44</v>
      </c>
      <c r="Y35" s="54">
        <v>10000</v>
      </c>
      <c r="Z35" s="38"/>
    </row>
    <row r="36" spans="1:26" x14ac:dyDescent="0.25">
      <c r="A36" s="1"/>
      <c r="B36" s="34"/>
      <c r="C36" s="11" t="s">
        <v>39</v>
      </c>
      <c r="D36" s="9"/>
      <c r="E36" s="54">
        <v>0</v>
      </c>
      <c r="F36" s="3"/>
      <c r="G36" s="9">
        <v>744</v>
      </c>
      <c r="H36" s="9"/>
      <c r="I36" s="9"/>
      <c r="J36" s="9">
        <v>85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51">
        <v>0</v>
      </c>
      <c r="X36" s="51">
        <f>S36+W36</f>
        <v>0</v>
      </c>
      <c r="Y36" s="54">
        <v>0</v>
      </c>
      <c r="Z36" s="38"/>
    </row>
    <row r="37" spans="1:26" x14ac:dyDescent="0.25">
      <c r="A37" s="1"/>
      <c r="B37" s="34">
        <v>7003</v>
      </c>
      <c r="C37" s="11" t="s">
        <v>40</v>
      </c>
      <c r="D37" s="9">
        <v>0</v>
      </c>
      <c r="E37" s="54">
        <v>0</v>
      </c>
      <c r="F37" s="3"/>
      <c r="G37" s="17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>
        <v>0</v>
      </c>
      <c r="V37" s="9">
        <f>E37-U37</f>
        <v>0</v>
      </c>
      <c r="W37" s="51">
        <v>0</v>
      </c>
      <c r="X37" s="51">
        <f>S37+W37</f>
        <v>0</v>
      </c>
      <c r="Y37" s="54">
        <v>0</v>
      </c>
      <c r="Z37" s="38"/>
    </row>
    <row r="38" spans="1:26" s="16" customFormat="1" x14ac:dyDescent="0.25">
      <c r="A38" s="1"/>
      <c r="B38" s="34"/>
      <c r="C38" s="1" t="s">
        <v>16</v>
      </c>
      <c r="D38" s="18">
        <v>6031</v>
      </c>
      <c r="E38" s="55">
        <f>SUM(E32:E37)</f>
        <v>21500</v>
      </c>
      <c r="F38" s="3"/>
      <c r="G38" s="18">
        <f t="shared" ref="G38:V38" si="4">SUM(G32:G37)</f>
        <v>744</v>
      </c>
      <c r="H38" s="18">
        <f t="shared" si="4"/>
        <v>120</v>
      </c>
      <c r="I38" s="18">
        <f t="shared" si="4"/>
        <v>547.5</v>
      </c>
      <c r="J38" s="18">
        <f>SUM(J35:J37)</f>
        <v>735</v>
      </c>
      <c r="K38" s="18">
        <f t="shared" si="4"/>
        <v>0</v>
      </c>
      <c r="L38" s="18">
        <f t="shared" si="4"/>
        <v>112.24</v>
      </c>
      <c r="M38" s="18">
        <f t="shared" si="4"/>
        <v>971.83</v>
      </c>
      <c r="N38" s="18">
        <f t="shared" si="4"/>
        <v>0</v>
      </c>
      <c r="O38" s="18">
        <f t="shared" si="4"/>
        <v>0</v>
      </c>
      <c r="P38" s="18">
        <f t="shared" si="4"/>
        <v>0</v>
      </c>
      <c r="Q38" s="18">
        <f t="shared" si="4"/>
        <v>0</v>
      </c>
      <c r="R38" s="18">
        <f t="shared" si="4"/>
        <v>0</v>
      </c>
      <c r="S38" s="18">
        <f t="shared" si="4"/>
        <v>10270.44</v>
      </c>
      <c r="T38" s="18">
        <f t="shared" si="4"/>
        <v>-270.44</v>
      </c>
      <c r="U38" s="18">
        <f t="shared" si="4"/>
        <v>0</v>
      </c>
      <c r="V38" s="18">
        <f t="shared" si="4"/>
        <v>0</v>
      </c>
      <c r="W38" s="52">
        <f>SUM(W32:W37)</f>
        <v>301.24</v>
      </c>
      <c r="X38" s="52">
        <f>SUM(X32:X37)</f>
        <v>10571.68</v>
      </c>
      <c r="Y38" s="55">
        <f>SUM(Y32:Y37)</f>
        <v>21500</v>
      </c>
      <c r="Z38" s="39"/>
    </row>
    <row r="39" spans="1:26" s="16" customFormat="1" x14ac:dyDescent="0.25">
      <c r="A39" s="1"/>
      <c r="B39" s="28"/>
      <c r="C39" s="48"/>
      <c r="D39" s="31"/>
      <c r="E39" s="32"/>
      <c r="F39" s="33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29"/>
      <c r="V39" s="18"/>
      <c r="W39" s="56"/>
      <c r="X39" s="56"/>
      <c r="Y39" s="56"/>
      <c r="Z39" s="49"/>
    </row>
    <row r="40" spans="1:26" x14ac:dyDescent="0.25">
      <c r="A40" s="1"/>
      <c r="B40" s="10"/>
      <c r="C40" s="6" t="s">
        <v>46</v>
      </c>
      <c r="D40" s="9"/>
      <c r="E40" s="12"/>
      <c r="F40" s="3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19"/>
      <c r="U40" s="9"/>
      <c r="V40" s="9"/>
      <c r="W40" s="57"/>
      <c r="X40" s="57"/>
      <c r="Y40" s="57"/>
      <c r="Z40" s="38"/>
    </row>
    <row r="41" spans="1:26" ht="30" x14ac:dyDescent="0.25">
      <c r="A41" s="1"/>
      <c r="B41" s="34"/>
      <c r="C41" s="11" t="s">
        <v>47</v>
      </c>
      <c r="D41" s="9">
        <v>0</v>
      </c>
      <c r="E41" s="12">
        <v>10000</v>
      </c>
      <c r="F41" s="3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SUM(G41:R41)</f>
        <v>0</v>
      </c>
      <c r="T41" s="9">
        <f>E41-S41</f>
        <v>10000</v>
      </c>
      <c r="U41" s="9"/>
      <c r="V41" s="9"/>
      <c r="W41" s="51">
        <v>0</v>
      </c>
      <c r="X41" s="51">
        <v>0</v>
      </c>
      <c r="Y41" s="54"/>
      <c r="Z41" s="38" t="s">
        <v>74</v>
      </c>
    </row>
    <row r="42" spans="1:26" x14ac:dyDescent="0.25">
      <c r="A42" s="1"/>
      <c r="B42" s="34"/>
      <c r="C42" s="11" t="s">
        <v>65</v>
      </c>
      <c r="D42" s="9"/>
      <c r="E42" s="12">
        <v>1500</v>
      </c>
      <c r="F42" s="3"/>
      <c r="G42" s="9"/>
      <c r="H42" s="9"/>
      <c r="I42" s="9"/>
      <c r="J42" s="9"/>
      <c r="K42" s="9"/>
      <c r="L42" s="9"/>
      <c r="M42" s="9"/>
      <c r="N42" s="9"/>
      <c r="O42" s="9"/>
      <c r="P42" s="20"/>
      <c r="Q42" s="9"/>
      <c r="R42" s="9"/>
      <c r="S42" s="9"/>
      <c r="T42" s="9"/>
      <c r="U42" s="9"/>
      <c r="V42" s="9"/>
      <c r="W42" s="51">
        <v>0</v>
      </c>
      <c r="X42" s="51">
        <v>0</v>
      </c>
      <c r="Y42" s="54">
        <v>1500</v>
      </c>
      <c r="Z42" s="38" t="s">
        <v>66</v>
      </c>
    </row>
    <row r="43" spans="1:26" x14ac:dyDescent="0.25">
      <c r="A43" s="1"/>
      <c r="B43" s="34"/>
      <c r="C43" s="11" t="s">
        <v>38</v>
      </c>
      <c r="D43" s="9"/>
      <c r="E43" s="12">
        <v>10228.790000000001</v>
      </c>
      <c r="F43" s="3"/>
      <c r="G43" s="9"/>
      <c r="H43" s="9">
        <v>6030.99</v>
      </c>
      <c r="I43" s="9"/>
      <c r="J43" s="9"/>
      <c r="K43" s="9"/>
      <c r="L43" s="9"/>
      <c r="M43" s="9"/>
      <c r="N43" s="9"/>
      <c r="O43" s="9"/>
      <c r="P43" s="20"/>
      <c r="Q43" s="9"/>
      <c r="R43" s="9"/>
      <c r="S43" s="9"/>
      <c r="T43" s="9"/>
      <c r="U43" s="9"/>
      <c r="V43" s="9"/>
      <c r="W43" s="51">
        <v>0</v>
      </c>
      <c r="X43" s="51">
        <f>S43</f>
        <v>0</v>
      </c>
      <c r="Y43" s="54">
        <v>10000</v>
      </c>
      <c r="Z43" s="38" t="s">
        <v>69</v>
      </c>
    </row>
    <row r="44" spans="1:26" s="16" customFormat="1" x14ac:dyDescent="0.25">
      <c r="A44" s="1"/>
      <c r="B44" s="34"/>
      <c r="C44" s="1" t="s">
        <v>16</v>
      </c>
      <c r="D44" s="14">
        <v>0</v>
      </c>
      <c r="E44" s="12">
        <f>SUM(E41:E43)</f>
        <v>21728.79</v>
      </c>
      <c r="F44" s="3"/>
      <c r="G44" s="14">
        <f t="shared" ref="G44:V44" si="5">SUM(G41:G43)</f>
        <v>0</v>
      </c>
      <c r="H44" s="14">
        <f t="shared" si="5"/>
        <v>6030.99</v>
      </c>
      <c r="I44" s="14">
        <f t="shared" si="5"/>
        <v>0</v>
      </c>
      <c r="J44" s="14">
        <f t="shared" si="5"/>
        <v>0</v>
      </c>
      <c r="K44" s="14">
        <f t="shared" si="5"/>
        <v>0</v>
      </c>
      <c r="L44" s="14">
        <f t="shared" si="5"/>
        <v>0</v>
      </c>
      <c r="M44" s="14">
        <f t="shared" si="5"/>
        <v>0</v>
      </c>
      <c r="N44" s="14">
        <f t="shared" si="5"/>
        <v>0</v>
      </c>
      <c r="O44" s="14">
        <f t="shared" si="5"/>
        <v>0</v>
      </c>
      <c r="P44" s="14">
        <f t="shared" si="5"/>
        <v>0</v>
      </c>
      <c r="Q44" s="14">
        <f t="shared" si="5"/>
        <v>0</v>
      </c>
      <c r="R44" s="14">
        <f t="shared" si="5"/>
        <v>0</v>
      </c>
      <c r="S44" s="14">
        <f t="shared" si="5"/>
        <v>0</v>
      </c>
      <c r="T44" s="14">
        <f t="shared" si="5"/>
        <v>10000</v>
      </c>
      <c r="U44" s="14">
        <f t="shared" si="5"/>
        <v>0</v>
      </c>
      <c r="V44" s="14">
        <f t="shared" si="5"/>
        <v>0</v>
      </c>
      <c r="W44" s="52">
        <f t="shared" ref="W44:X44" si="6">SUM(W41:W43)</f>
        <v>0</v>
      </c>
      <c r="X44" s="52">
        <f t="shared" si="6"/>
        <v>0</v>
      </c>
      <c r="Y44" s="55">
        <f>SUM(Y41:Y43)</f>
        <v>11500</v>
      </c>
      <c r="Z44" s="39"/>
    </row>
    <row r="46" spans="1:26" hidden="1" x14ac:dyDescent="0.25">
      <c r="C46" s="1" t="s">
        <v>49</v>
      </c>
      <c r="D46" s="1"/>
      <c r="E46" s="1"/>
    </row>
    <row r="47" spans="1:26" hidden="1" x14ac:dyDescent="0.25">
      <c r="C47" s="17" t="s">
        <v>50</v>
      </c>
      <c r="D47" s="17"/>
      <c r="E47" s="9">
        <v>1428.07</v>
      </c>
    </row>
    <row r="48" spans="1:26" hidden="1" x14ac:dyDescent="0.25">
      <c r="C48" s="6" t="s">
        <v>51</v>
      </c>
      <c r="D48" s="17"/>
      <c r="E48" s="17"/>
    </row>
    <row r="49" spans="3:5" hidden="1" x14ac:dyDescent="0.25">
      <c r="C49" s="17" t="s">
        <v>52</v>
      </c>
      <c r="D49" s="9">
        <v>350</v>
      </c>
      <c r="E49" s="17"/>
    </row>
    <row r="50" spans="3:5" hidden="1" x14ac:dyDescent="0.25">
      <c r="C50" s="17" t="s">
        <v>53</v>
      </c>
      <c r="D50" s="9">
        <v>251.83</v>
      </c>
      <c r="E50" s="17"/>
    </row>
    <row r="51" spans="3:5" hidden="1" x14ac:dyDescent="0.25">
      <c r="C51" s="17" t="s">
        <v>54</v>
      </c>
      <c r="D51" s="9">
        <v>525</v>
      </c>
      <c r="E51" s="17"/>
    </row>
    <row r="52" spans="3:5" hidden="1" x14ac:dyDescent="0.25">
      <c r="C52" s="17"/>
      <c r="D52" s="9"/>
      <c r="E52" s="17"/>
    </row>
    <row r="53" spans="3:5" hidden="1" x14ac:dyDescent="0.25">
      <c r="C53" s="17"/>
      <c r="D53" s="17"/>
      <c r="E53" s="17"/>
    </row>
    <row r="54" spans="3:5" hidden="1" x14ac:dyDescent="0.25">
      <c r="C54" s="6" t="s">
        <v>55</v>
      </c>
      <c r="D54" s="17"/>
      <c r="E54" s="21">
        <f>SUM(D49:D53)</f>
        <v>1126.83</v>
      </c>
    </row>
    <row r="55" spans="3:5" hidden="1" x14ac:dyDescent="0.25">
      <c r="C55" s="17"/>
      <c r="D55" s="17"/>
      <c r="E55" s="17"/>
    </row>
    <row r="56" spans="3:5" hidden="1" x14ac:dyDescent="0.25">
      <c r="C56" s="1" t="s">
        <v>48</v>
      </c>
      <c r="D56" s="1"/>
      <c r="E56" s="14">
        <f>E47-E54</f>
        <v>301.24</v>
      </c>
    </row>
    <row r="57" spans="3:5" hidden="1" x14ac:dyDescent="0.25"/>
    <row r="58" spans="3:5" hidden="1" x14ac:dyDescent="0.25">
      <c r="C58" s="1" t="s">
        <v>56</v>
      </c>
      <c r="D58" s="1"/>
      <c r="E58" s="1"/>
    </row>
    <row r="59" spans="3:5" hidden="1" x14ac:dyDescent="0.25">
      <c r="C59" s="17" t="s">
        <v>57</v>
      </c>
      <c r="D59" s="17"/>
      <c r="E59" s="9">
        <v>6030.99</v>
      </c>
    </row>
    <row r="60" spans="3:5" hidden="1" x14ac:dyDescent="0.25">
      <c r="C60" s="6" t="s">
        <v>51</v>
      </c>
      <c r="D60" s="17"/>
      <c r="E60" s="17"/>
    </row>
    <row r="61" spans="3:5" hidden="1" x14ac:dyDescent="0.25">
      <c r="C61" s="17" t="s">
        <v>58</v>
      </c>
      <c r="D61" s="9">
        <v>547.5</v>
      </c>
      <c r="E61" s="17"/>
    </row>
    <row r="62" spans="3:5" hidden="1" x14ac:dyDescent="0.25">
      <c r="C62" s="17" t="s">
        <v>59</v>
      </c>
      <c r="D62" s="9">
        <v>120</v>
      </c>
      <c r="E62" s="17"/>
    </row>
    <row r="63" spans="3:5" hidden="1" x14ac:dyDescent="0.25">
      <c r="C63" s="17" t="s">
        <v>60</v>
      </c>
      <c r="D63" s="9">
        <v>112.24</v>
      </c>
      <c r="E63" s="17"/>
    </row>
    <row r="64" spans="3:5" hidden="1" x14ac:dyDescent="0.25">
      <c r="C64" s="17" t="s">
        <v>58</v>
      </c>
      <c r="D64" s="9">
        <v>195</v>
      </c>
      <c r="E64" s="17"/>
    </row>
    <row r="65" spans="3:26" hidden="1" x14ac:dyDescent="0.25">
      <c r="C65" s="17"/>
      <c r="D65" s="17"/>
      <c r="E65" s="17"/>
    </row>
    <row r="66" spans="3:26" hidden="1" x14ac:dyDescent="0.25">
      <c r="C66" s="17"/>
      <c r="D66" s="17"/>
      <c r="E66" s="17"/>
    </row>
    <row r="67" spans="3:26" hidden="1" x14ac:dyDescent="0.25">
      <c r="C67" s="6" t="s">
        <v>55</v>
      </c>
      <c r="D67" s="17"/>
      <c r="E67" s="21">
        <f>SUM(D61:D66)</f>
        <v>974.74</v>
      </c>
    </row>
    <row r="68" spans="3:26" hidden="1" x14ac:dyDescent="0.25">
      <c r="C68" s="17"/>
      <c r="D68" s="17"/>
      <c r="E68" s="17"/>
    </row>
    <row r="69" spans="3:26" hidden="1" x14ac:dyDescent="0.25">
      <c r="C69" s="30" t="s">
        <v>48</v>
      </c>
      <c r="D69" s="30"/>
      <c r="E69" s="42">
        <f>E59-E67</f>
        <v>5056.25</v>
      </c>
    </row>
    <row r="70" spans="3:26" x14ac:dyDescent="0.25">
      <c r="C70" s="59" t="s">
        <v>71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60"/>
    </row>
    <row r="71" spans="3:26" x14ac:dyDescent="0.25">
      <c r="C71" s="61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62"/>
    </row>
    <row r="72" spans="3:26" x14ac:dyDescent="0.25">
      <c r="C72" s="61" t="s">
        <v>83</v>
      </c>
      <c r="D72" s="63">
        <v>19336.12</v>
      </c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62"/>
    </row>
    <row r="73" spans="3:26" x14ac:dyDescent="0.25">
      <c r="C73" s="61" t="s">
        <v>72</v>
      </c>
      <c r="D73" s="63">
        <v>10571.44</v>
      </c>
      <c r="E73" s="44" t="s">
        <v>73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62"/>
    </row>
    <row r="74" spans="3:26" x14ac:dyDescent="0.25">
      <c r="C74" s="64" t="s">
        <v>85</v>
      </c>
      <c r="D74" s="65">
        <v>1910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62"/>
      <c r="Y74" s="76"/>
    </row>
    <row r="75" spans="3:26" x14ac:dyDescent="0.25">
      <c r="C75" s="66" t="s">
        <v>86</v>
      </c>
      <c r="D75" s="67">
        <f>D72-D73-D74</f>
        <v>6854.6799999999985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62"/>
    </row>
    <row r="76" spans="3:26" x14ac:dyDescent="0.25">
      <c r="C76" s="66"/>
      <c r="D76" s="67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62"/>
      <c r="X76" s="77" t="s">
        <v>78</v>
      </c>
      <c r="Y76" s="77" t="s">
        <v>79</v>
      </c>
      <c r="Z76" s="77" t="s">
        <v>92</v>
      </c>
    </row>
    <row r="77" spans="3:26" x14ac:dyDescent="0.25">
      <c r="C77" s="64" t="s">
        <v>87</v>
      </c>
      <c r="D77" s="65">
        <f>Y28</f>
        <v>93</v>
      </c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62"/>
      <c r="W77" s="27" t="s">
        <v>42</v>
      </c>
      <c r="X77" s="27">
        <v>4437.63</v>
      </c>
      <c r="Y77" s="27">
        <v>5113.63</v>
      </c>
      <c r="Z77" s="27" t="s">
        <v>89</v>
      </c>
    </row>
    <row r="78" spans="3:26" x14ac:dyDescent="0.25">
      <c r="C78" s="61" t="s">
        <v>75</v>
      </c>
      <c r="D78" s="65">
        <f>Y20</f>
        <v>4924</v>
      </c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62"/>
      <c r="W78" s="27" t="s">
        <v>80</v>
      </c>
      <c r="X78" s="27">
        <v>67.75</v>
      </c>
      <c r="Y78" s="27">
        <v>78.069999999999993</v>
      </c>
      <c r="Z78" s="27" t="s">
        <v>88</v>
      </c>
    </row>
    <row r="79" spans="3:26" x14ac:dyDescent="0.25">
      <c r="C79" s="66" t="s">
        <v>48</v>
      </c>
      <c r="D79" s="67">
        <f>D75+D77-D78</f>
        <v>2023.6799999999985</v>
      </c>
      <c r="E79" s="68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 t="s">
        <v>84</v>
      </c>
      <c r="T79" s="62"/>
      <c r="W79" s="27" t="s">
        <v>81</v>
      </c>
      <c r="X79" s="79">
        <v>65.5</v>
      </c>
      <c r="Y79" s="79">
        <v>65.5</v>
      </c>
    </row>
    <row r="80" spans="3:26" x14ac:dyDescent="0.25">
      <c r="C80" s="70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2"/>
    </row>
  </sheetData>
  <pageMargins left="0.23622047244094491" right="0.15748031496062992" top="0.74803149606299213" bottom="0.74803149606299213" header="0.31496062992125984" footer="0.31496062992125984"/>
  <pageSetup paperSize="9" orientation="portrait" r:id="rId1"/>
  <headerFooter>
    <oddHeader>&amp;C&amp;"-,Bold"&amp;14Draft Budget 2020/21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heveninghamclerk@gmail.com</cp:lastModifiedBy>
  <cp:lastPrinted>2020-11-16T14:38:10Z</cp:lastPrinted>
  <dcterms:created xsi:type="dcterms:W3CDTF">2019-11-20T11:52:48Z</dcterms:created>
  <dcterms:modified xsi:type="dcterms:W3CDTF">2021-01-15T11:21:42Z</dcterms:modified>
</cp:coreProperties>
</file>